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Июнь\09.06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5" l="1"/>
  <c r="I42" i="4" l="1"/>
  <c r="J42" i="4"/>
  <c r="E42" i="4" l="1"/>
  <c r="F42" i="4"/>
  <c r="Q6" i="15" l="1"/>
  <c r="Q3" i="15"/>
  <c r="P3" i="15"/>
  <c r="P5" i="15"/>
  <c r="Q5" i="15"/>
  <c r="P8" i="15" l="1"/>
  <c r="Q8" i="15"/>
  <c r="O5" i="6" l="1"/>
  <c r="P7" i="15"/>
  <c r="Q7" i="15"/>
  <c r="P9" i="15" l="1"/>
  <c r="P4" i="15"/>
  <c r="Q9" i="15"/>
  <c r="P10" i="15" l="1"/>
  <c r="Q23" i="3"/>
  <c r="Q4" i="15" l="1"/>
  <c r="N42" i="4" l="1"/>
  <c r="M42" i="4"/>
  <c r="K42" i="4"/>
  <c r="G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6" i="6"/>
  <c r="O7" i="6"/>
  <c r="O8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L41" i="4" l="1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V23" i="15"/>
  <c r="U23" i="15"/>
  <c r="T23" i="15"/>
  <c r="O10" i="15"/>
  <c r="N10" i="15"/>
  <c r="M10" i="15"/>
  <c r="E10" i="15"/>
  <c r="D10" i="15"/>
  <c r="C10" i="15"/>
  <c r="I9" i="15"/>
  <c r="G9" i="15"/>
  <c r="I11" i="15" s="1"/>
  <c r="G8" i="15"/>
  <c r="G7" i="15"/>
  <c r="I10" i="15" s="1"/>
  <c r="I6" i="15"/>
  <c r="G6" i="15"/>
  <c r="I8" i="15" s="1"/>
  <c r="G5" i="15"/>
  <c r="I7" i="15" s="1"/>
  <c r="G4" i="15"/>
  <c r="I5" i="15" s="1"/>
  <c r="I3" i="15"/>
  <c r="H3" i="15"/>
  <c r="G3" i="15"/>
  <c r="Q10" i="15" l="1"/>
  <c r="L42" i="4"/>
  <c r="D42" i="4"/>
  <c r="G10" i="15"/>
  <c r="I4" i="15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<sst xmlns="http://schemas.openxmlformats.org/spreadsheetml/2006/main" count="749" uniqueCount="146">
  <si>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</si>
  <si>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</si>
  <si>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</si>
  <si>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</si>
  <si>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</si>
  <si>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</si>
  <si>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</si>
  <si>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</si>
  <si>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</si>
  <si>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</si>
  <si>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</si>
  <si>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</si>
  <si>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</si>
  <si>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</si>
  <si>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</si>
  <si>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</si>
  <si>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</si>
  <si>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</si>
  <si>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</si>
  <si>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</si>
  <si>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</si>
  <si>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</si>
  <si>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</si>
  <si>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</si>
  <si>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</si>
  <si>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</si>
  <si>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</si>
  <si>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</si>
  <si>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</si>
  <si>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</si>
  <si>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</si>
  <si>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</si>
  <si>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</si>
  <si>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</si>
  <si>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</si>
  <si>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</si>
  <si>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</si>
  <si>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</si>
  <si>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</si>
  <si>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</si>
  <si>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</si>
  <si>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</si>
  <si>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</si>
  <si>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</si>
  <si>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</si>
  <si>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</si>
  <si>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</si>
  <si>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</si>
  <si>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</si>
  <si>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</si>
  <si>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</si>
  <si>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</si>
  <si>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</si>
  <si>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</si>
  <si>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</si>
  <si>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</si>
  <si>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</si>
  <si>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</si>
  <si>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</si>
  <si>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</si>
  <si>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</si>
  <si>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</si>
  <si>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</si>
  <si>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</si>
  <si>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</si>
  <si>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</si>
  <si>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</si>
  <si>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</si>
  <si>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</si>
  <si>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</si>
  <si>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</si>
  <si>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</si>
  <si>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</si>
  <si>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</si>
  <si>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</si>
  <si>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</si>
  <si>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</si>
  <si>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</si>
  <si>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</si>
  <si>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</si>
  <si>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</si>
  <si>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</si>
  <si>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</si>
  <si>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</si>
  <si>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</si>
  <si>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</si>
  <si>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</si>
  <si>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</si>
  <si>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</si>
  <si>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</si>
  <si>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</si>
  <si>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</si>
  <si>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</si>
  <si>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</si>
  <si>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</si>
  <si>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</si>
  <si>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</si>
  <si>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</si>
  <si>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</si>
  <si>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</si>
  <si>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</si>
  <si>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</si>
  <si>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</si>
  <si>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</si>
  <si>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</si>
  <si>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</si>
  <si>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</si>
  <si>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</si>
  <si>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</si>
  <si>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</si>
  <si>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</si>
  <si>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</si>
  <si>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</si>
  <si>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</si>
  <si>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</si>
  <si>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</si>
  <si>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</si>
  <si>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</si>
  <si>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</si>
  <si>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</si>
  <si>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</si>
  <si>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</si>
  <si>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</si>
  <si>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</si>
  <si>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</si>
  <si>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</si>
  <si>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</si>
  <si>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</si>
  <si>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</si>
  <si>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</si>
  <si>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</si>
  <si>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</si>
  <si>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</si>
  <si>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</si>
  <si>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</si>
  <si>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</si>
  <si>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</si>
  <si>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</si>
  <si>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</si>
  <si>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Целевые трансферты</t>
  </si>
  <si>
    <t>Размер гарантии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</si>
  <si>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- 09.06.23г.)</t>
  </si>
  <si>
    <t>Данные по выданным договорам гарантии в рамках  
первого направления ГП ДКБ 2025
 (отчет за период с 10.05.23г. - 09.06.23г.)</t>
  </si>
  <si>
    <t>Данные по субьектности  с 10.05.2023г. по 09.06.2023г</t>
  </si>
  <si>
    <t>Планируемый лимит по гарантированию на 2023 год, тенге</t>
  </si>
  <si>
    <t>Утвержденный лимит Решением Правления №30/2023 от 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</si>
</sst>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7" t="s">
        <v>15</v>
      </c>
      <c r="B1" s="247"/>
      <c r="C1" s="247"/>
      <c r="D1" s="247"/>
      <c r="E1" s="247"/>
      <c r="F1" s="17"/>
      <c r="G1" s="17"/>
      <c r="H1" s="244" t="s">
        <v>48</v>
      </c>
      <c r="I1" s="244"/>
      <c r="J1" s="244"/>
      <c r="K1" s="244"/>
      <c r="L1" s="26"/>
      <c r="M1" s="27"/>
      <c r="N1" s="247" t="s">
        <v>35</v>
      </c>
      <c r="O1" s="247"/>
      <c r="P1" s="247"/>
      <c r="Q1" s="247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5" t="s">
        <v>18</v>
      </c>
      <c r="H14" s="246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5" t="s">
        <v>14</v>
      </c>
      <c r="B16" s="246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13825</v>
      </c>
      <c r="K3" s="87">
        <f>'ИТОГО 20-21-22-23гг. '!P3</f>
        <v>82742097869.399994</v>
      </c>
      <c r="L3" s="199">
        <f>'ИТОГО 20-21-22-23гг. '!Q3</f>
        <v>70283702231.190002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6.0831826401446652E-2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15276</v>
      </c>
      <c r="K5" s="87">
        <f>'ИТОГО 20-21-22-23гг. '!P5</f>
        <v>93855836741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1.9507724535218644E-2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1306</v>
      </c>
      <c r="K7" s="87">
        <f>'ИТОГО 20-21-22-23гг. '!P7</f>
        <v>18119842226.459999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4.9770290964777947E-2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4420000</v>
      </c>
      <c r="K9" s="87">
        <f>'ИТОГО 20-21-22-23гг. '!P9</f>
        <v>4107883483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2.7149321266968327E-6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130</v>
      </c>
      <c r="K11" s="87">
        <f>'ИТОГО 20-21-22-23гг. '!P11</f>
        <v>1532434900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6.9230769230769235E-2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310</v>
      </c>
      <c r="K14" s="87">
        <f>'ИТОГО 20-21-22-23гг. '!P14</f>
        <v>4287200000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6" t="s">
        <v>18</v>
      </c>
      <c r="C15" s="257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4457297</v>
      </c>
      <c r="K15" s="207">
        <f>SUM(K3:K14)</f>
        <v>248930565330.85999</v>
      </c>
      <c r="L15" s="208">
        <f>SUM(L3:L14)</f>
        <v>190645860701.04004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3.4034079398343885E-4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6" t="s">
        <v>18</v>
      </c>
      <c r="C32" s="257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8" t="s">
        <v>119</v>
      </c>
      <c r="C47" s="258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7" t="s">
        <v>61</v>
      </c>
      <c r="B1" s="247"/>
      <c r="C1" s="247"/>
      <c r="D1" s="247"/>
      <c r="E1" s="247"/>
      <c r="F1" s="144"/>
      <c r="G1" s="144"/>
      <c r="H1" s="17"/>
      <c r="I1" s="17"/>
      <c r="J1" s="244" t="s">
        <v>87</v>
      </c>
      <c r="K1" s="244"/>
      <c r="L1" s="244"/>
      <c r="M1" s="244"/>
      <c r="N1" s="26"/>
      <c r="O1" s="27"/>
      <c r="P1" s="247" t="s">
        <v>58</v>
      </c>
      <c r="Q1" s="247"/>
      <c r="R1" s="247"/>
      <c r="S1" s="247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8" t="s">
        <v>18</v>
      </c>
      <c r="J14" s="249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8" t="s">
        <v>14</v>
      </c>
      <c r="B16" s="249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K22" sqref="K22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7" t="s">
        <v>89</v>
      </c>
      <c r="B1" s="247"/>
      <c r="C1" s="247"/>
      <c r="D1" s="247"/>
      <c r="E1" s="247"/>
      <c r="F1" s="247"/>
      <c r="G1" s="144"/>
      <c r="H1" s="144"/>
      <c r="I1" s="17"/>
      <c r="J1" s="250" t="s">
        <v>131</v>
      </c>
      <c r="K1" s="250"/>
      <c r="L1" s="250"/>
      <c r="M1" s="250"/>
      <c r="N1" s="250"/>
      <c r="O1" s="26"/>
      <c r="P1" s="27"/>
      <c r="Q1" s="247" t="s">
        <v>92</v>
      </c>
      <c r="R1" s="247"/>
      <c r="S1" s="247"/>
      <c r="T1" s="247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8" t="s">
        <v>14</v>
      </c>
      <c r="B10" s="249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8" t="s">
        <v>18</v>
      </c>
      <c r="K10" s="249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topLeftCell="J1" workbookViewId="0">
      <selection activeCell="L12" sqref="L12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22.140625" style="31" customWidth="1"/>
    <col min="7" max="7" width="19.5703125" style="31" customWidth="1"/>
    <col min="8" max="8" width="18.5703125" style="31" hidden="1" customWidth="1"/>
    <col min="9" max="9" width="12.28515625" style="31" hidden="1" customWidth="1"/>
    <col min="10" max="10" width="5.140625" style="33" customWidth="1"/>
    <col min="11" max="11" width="3.85546875" style="33" customWidth="1"/>
    <col min="12" max="12" width="32.140625" style="29" customWidth="1"/>
    <col min="13" max="13" width="8.42578125" style="31" customWidth="1"/>
    <col min="14" max="14" width="22.5703125" style="31" customWidth="1"/>
    <col min="15" max="16" width="22.7109375" style="31" customWidth="1"/>
    <col min="17" max="17" width="17.140625" style="30" customWidth="1"/>
    <col min="18" max="18" width="5.42578125" style="31" customWidth="1"/>
    <col min="19" max="19" width="25" style="29" customWidth="1"/>
    <col min="20" max="20" width="9.42578125" style="31" customWidth="1"/>
    <col min="21" max="21" width="22.7109375" style="29" customWidth="1"/>
    <col min="22" max="22" width="25.140625" style="29" customWidth="1"/>
    <col min="23" max="23" width="22.42578125" style="29" customWidth="1"/>
    <col min="24" max="24" width="29" style="29" customWidth="1"/>
    <col min="25" max="16384" width="9.140625" style="29"/>
  </cols>
  <sheetData>
    <row r="1" spans="1:34" s="28" customFormat="1" ht="60.75" customHeight="1" x14ac:dyDescent="0.25">
      <c r="A1" s="247" t="s">
        <v>138</v>
      </c>
      <c r="B1" s="247"/>
      <c r="C1" s="247"/>
      <c r="D1" s="247"/>
      <c r="E1" s="247"/>
      <c r="F1" s="247"/>
      <c r="G1" s="247"/>
      <c r="H1" s="144"/>
      <c r="I1" s="144"/>
      <c r="J1" s="17"/>
      <c r="K1" s="250" t="s">
        <v>141</v>
      </c>
      <c r="L1" s="250"/>
      <c r="M1" s="250"/>
      <c r="N1" s="250"/>
      <c r="O1" s="250"/>
      <c r="P1" s="8"/>
      <c r="Q1" s="26"/>
      <c r="R1" s="27"/>
      <c r="S1" s="247" t="s">
        <v>136</v>
      </c>
      <c r="T1" s="247"/>
      <c r="U1" s="247"/>
      <c r="V1" s="247"/>
    </row>
    <row r="2" spans="1:34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144</v>
      </c>
      <c r="E2" s="94" t="s">
        <v>135</v>
      </c>
      <c r="F2" s="94" t="s">
        <v>145</v>
      </c>
      <c r="G2" s="94" t="s">
        <v>41</v>
      </c>
      <c r="H2" s="145"/>
      <c r="I2" s="145"/>
      <c r="J2" s="8"/>
      <c r="K2" s="93" t="s">
        <v>0</v>
      </c>
      <c r="L2" s="93" t="s">
        <v>39</v>
      </c>
      <c r="M2" s="93" t="s">
        <v>16</v>
      </c>
      <c r="N2" s="94" t="s">
        <v>42</v>
      </c>
      <c r="O2" s="94" t="s">
        <v>43</v>
      </c>
      <c r="P2" s="94" t="s">
        <v>139</v>
      </c>
      <c r="Q2" s="243" t="s">
        <v>140</v>
      </c>
      <c r="R2" s="93" t="s">
        <v>0</v>
      </c>
      <c r="S2" s="93" t="s">
        <v>45</v>
      </c>
      <c r="T2" s="93" t="s">
        <v>16</v>
      </c>
      <c r="U2" s="93" t="s">
        <v>42</v>
      </c>
      <c r="V2" s="93" t="s">
        <v>43</v>
      </c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v>3750000000</v>
      </c>
      <c r="G3" s="106">
        <f t="shared" ref="F3:G9" si="0">D3+E3</f>
        <v>3750000000</v>
      </c>
      <c r="H3" s="146" t="e">
        <f>#REF!-#REF!</f>
        <v>#REF!</v>
      </c>
      <c r="I3" s="147" t="e">
        <f>#REF!-O3</f>
        <v>#REF!</v>
      </c>
      <c r="J3" s="9"/>
      <c r="K3" s="35">
        <v>1</v>
      </c>
      <c r="L3" s="3" t="s">
        <v>8</v>
      </c>
      <c r="M3" s="12">
        <v>75</v>
      </c>
      <c r="N3" s="13">
        <v>972070000</v>
      </c>
      <c r="O3" s="13">
        <v>826259500</v>
      </c>
      <c r="P3" s="13">
        <f>O3*20%</f>
        <v>165251900</v>
      </c>
      <c r="Q3" s="13">
        <f t="shared" ref="Q3:Q8" si="1">O3/N3</f>
        <v>0.85</v>
      </c>
      <c r="R3" s="18">
        <v>1</v>
      </c>
      <c r="S3" s="1" t="s">
        <v>44</v>
      </c>
      <c r="T3" s="18">
        <v>61</v>
      </c>
      <c r="U3" s="15">
        <v>666293000</v>
      </c>
      <c r="V3" s="15">
        <v>559952050</v>
      </c>
    </row>
    <row r="4" spans="1:34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v>22500000000</v>
      </c>
      <c r="G4" s="106">
        <f t="shared" si="0"/>
        <v>22500000000</v>
      </c>
      <c r="H4" s="146"/>
      <c r="I4" s="147">
        <f>G3-O3</f>
        <v>2923740500</v>
      </c>
      <c r="J4" s="9"/>
      <c r="K4" s="35">
        <v>2</v>
      </c>
      <c r="L4" s="3" t="s">
        <v>5</v>
      </c>
      <c r="M4" s="12">
        <v>2588</v>
      </c>
      <c r="N4" s="13">
        <v>18064511000</v>
      </c>
      <c r="O4" s="13">
        <v>15354834350</v>
      </c>
      <c r="P4" s="13">
        <f>O4*20%</f>
        <v>3070966870</v>
      </c>
      <c r="Q4" s="13">
        <f t="shared" si="1"/>
        <v>0.85</v>
      </c>
      <c r="R4" s="18">
        <v>2</v>
      </c>
      <c r="S4" s="1" t="s">
        <v>19</v>
      </c>
      <c r="T4" s="18">
        <v>209</v>
      </c>
      <c r="U4" s="15">
        <v>1503115000</v>
      </c>
      <c r="V4" s="2">
        <v>1277647750</v>
      </c>
    </row>
    <row r="5" spans="1:34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v>7500000000</v>
      </c>
      <c r="G5" s="106">
        <f t="shared" si="0"/>
        <v>7500000000</v>
      </c>
      <c r="H5" s="146"/>
      <c r="I5" s="147">
        <f>G4-O4</f>
        <v>7145165650</v>
      </c>
      <c r="J5" s="9"/>
      <c r="K5" s="35">
        <v>3</v>
      </c>
      <c r="L5" s="3" t="s">
        <v>37</v>
      </c>
      <c r="M5" s="12">
        <v>20</v>
      </c>
      <c r="N5" s="13">
        <v>355700000</v>
      </c>
      <c r="O5" s="13">
        <v>295948000</v>
      </c>
      <c r="P5" s="13">
        <f>O5*20%</f>
        <v>59189600</v>
      </c>
      <c r="Q5" s="13">
        <f t="shared" si="1"/>
        <v>0.83201574360416086</v>
      </c>
      <c r="R5" s="18">
        <v>3</v>
      </c>
      <c r="S5" s="1" t="s">
        <v>20</v>
      </c>
      <c r="T5" s="18">
        <v>57</v>
      </c>
      <c r="U5" s="15">
        <v>571394000</v>
      </c>
      <c r="V5" s="15">
        <v>485684900</v>
      </c>
    </row>
    <row r="6" spans="1:34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v>1125000000</v>
      </c>
      <c r="G6" s="106">
        <f t="shared" si="0"/>
        <v>1125000000</v>
      </c>
      <c r="H6" s="146"/>
      <c r="I6" s="147" t="e">
        <f>#REF!-#REF!</f>
        <v>#REF!</v>
      </c>
      <c r="J6" s="9"/>
      <c r="K6" s="35">
        <v>4</v>
      </c>
      <c r="L6" s="3" t="s">
        <v>47</v>
      </c>
      <c r="M6" s="12">
        <v>0</v>
      </c>
      <c r="N6" s="13">
        <v>0</v>
      </c>
      <c r="O6" s="13">
        <v>0</v>
      </c>
      <c r="P6" s="13">
        <v>0</v>
      </c>
      <c r="Q6" s="13" t="e">
        <f t="shared" si="1"/>
        <v>#DIV/0!</v>
      </c>
      <c r="R6" s="18">
        <v>4</v>
      </c>
      <c r="S6" s="1" t="s">
        <v>21</v>
      </c>
      <c r="T6" s="18">
        <v>162</v>
      </c>
      <c r="U6" s="2">
        <v>1389534000</v>
      </c>
      <c r="V6" s="2">
        <v>1181103900</v>
      </c>
    </row>
    <row r="7" spans="1:34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v>1500000000</v>
      </c>
      <c r="G7" s="106">
        <f t="shared" si="0"/>
        <v>1500000000</v>
      </c>
      <c r="H7" s="146"/>
      <c r="I7" s="147">
        <f>G5-O5</f>
        <v>7204052000</v>
      </c>
      <c r="J7" s="9"/>
      <c r="K7" s="35">
        <v>5</v>
      </c>
      <c r="L7" s="3" t="s">
        <v>7</v>
      </c>
      <c r="M7" s="12">
        <v>16</v>
      </c>
      <c r="N7" s="13">
        <v>192480000</v>
      </c>
      <c r="O7" s="13">
        <v>163608000</v>
      </c>
      <c r="P7" s="13">
        <f>O7*20%</f>
        <v>32721600</v>
      </c>
      <c r="Q7" s="13">
        <f t="shared" si="1"/>
        <v>0.85</v>
      </c>
      <c r="R7" s="18">
        <v>5</v>
      </c>
      <c r="S7" s="1" t="s">
        <v>22</v>
      </c>
      <c r="T7" s="18">
        <v>114</v>
      </c>
      <c r="U7" s="2">
        <v>964288000</v>
      </c>
      <c r="V7" s="2">
        <v>819644800</v>
      </c>
    </row>
    <row r="8" spans="1:34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v>750000000</v>
      </c>
      <c r="G8" s="106">
        <f t="shared" si="0"/>
        <v>750000000</v>
      </c>
      <c r="H8" s="146"/>
      <c r="I8" s="147">
        <f>G6-O7</f>
        <v>961392000</v>
      </c>
      <c r="J8" s="9"/>
      <c r="K8" s="35">
        <v>6</v>
      </c>
      <c r="L8" s="3" t="s">
        <v>9</v>
      </c>
      <c r="M8" s="12">
        <v>5</v>
      </c>
      <c r="N8" s="13">
        <v>85000000</v>
      </c>
      <c r="O8" s="13">
        <v>72250000</v>
      </c>
      <c r="P8" s="13">
        <f>O8*20%</f>
        <v>14450000</v>
      </c>
      <c r="Q8" s="13">
        <f t="shared" si="1"/>
        <v>0.85</v>
      </c>
      <c r="R8" s="18">
        <v>6</v>
      </c>
      <c r="S8" s="1" t="s">
        <v>23</v>
      </c>
      <c r="T8" s="18">
        <v>309</v>
      </c>
      <c r="U8" s="2">
        <v>2010848000</v>
      </c>
      <c r="V8" s="2">
        <v>1709220800</v>
      </c>
    </row>
    <row r="9" spans="1:34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v>11250000000</v>
      </c>
      <c r="G9" s="106">
        <f t="shared" si="0"/>
        <v>11250000000</v>
      </c>
      <c r="H9" s="146"/>
      <c r="I9" s="147" t="e">
        <f>#REF!-#REF!</f>
        <v>#REF!</v>
      </c>
      <c r="J9" s="9"/>
      <c r="K9" s="6">
        <v>7</v>
      </c>
      <c r="L9" s="3" t="s">
        <v>130</v>
      </c>
      <c r="M9" s="12">
        <v>305</v>
      </c>
      <c r="N9" s="13">
        <v>4202200000</v>
      </c>
      <c r="O9" s="13">
        <v>3571870000</v>
      </c>
      <c r="P9" s="13">
        <f>O9*20%</f>
        <v>714374000</v>
      </c>
      <c r="Q9" s="13">
        <f t="shared" ref="Q9:Q10" si="2">O9/N9</f>
        <v>0.85</v>
      </c>
      <c r="R9" s="18">
        <v>7</v>
      </c>
      <c r="S9" s="1" t="s">
        <v>24</v>
      </c>
      <c r="T9" s="18">
        <v>145</v>
      </c>
      <c r="U9" s="2">
        <v>1135754000</v>
      </c>
      <c r="V9" s="2">
        <v>965390900</v>
      </c>
    </row>
    <row r="10" spans="1:34" x14ac:dyDescent="0.25">
      <c r="A10" s="248" t="s">
        <v>14</v>
      </c>
      <c r="B10" s="249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98">
        <f>SUM(G3:G9)</f>
        <v>48375000000</v>
      </c>
      <c r="H10" s="146"/>
      <c r="I10" s="147">
        <f>G7-O9</f>
        <v>-2071870000</v>
      </c>
      <c r="J10" s="9"/>
      <c r="K10" s="248" t="s">
        <v>18</v>
      </c>
      <c r="L10" s="249"/>
      <c r="M10" s="108">
        <f>SUM(M3:M9)</f>
        <v>3009</v>
      </c>
      <c r="N10" s="109">
        <f>SUM(N3:N9)</f>
        <v>23871961000</v>
      </c>
      <c r="O10" s="109">
        <f>SUM(O3:O9)</f>
        <v>20284769850</v>
      </c>
      <c r="P10" s="109">
        <f>SUM(P3:P9)</f>
        <v>4056953970</v>
      </c>
      <c r="Q10" s="13">
        <f t="shared" si="2"/>
        <v>0.84973202871770781</v>
      </c>
      <c r="R10" s="18">
        <v>8</v>
      </c>
      <c r="S10" s="1" t="s">
        <v>25</v>
      </c>
      <c r="T10" s="18">
        <v>141</v>
      </c>
      <c r="U10" s="2">
        <v>1318921000</v>
      </c>
      <c r="V10" s="2">
        <v>1121082850</v>
      </c>
    </row>
    <row r="11" spans="1:34" x14ac:dyDescent="0.25">
      <c r="H11" s="146"/>
      <c r="I11" s="147">
        <f>G9-O6</f>
        <v>11250000000</v>
      </c>
      <c r="J11" s="9"/>
      <c r="K11" s="9"/>
      <c r="N11" s="148" t="s">
        <v>83</v>
      </c>
      <c r="O11" s="148" t="s">
        <v>83</v>
      </c>
      <c r="P11" s="148"/>
      <c r="Q11" s="14"/>
      <c r="R11" s="18">
        <v>9</v>
      </c>
      <c r="S11" s="1" t="s">
        <v>26</v>
      </c>
      <c r="T11" s="18">
        <v>64</v>
      </c>
      <c r="U11" s="2">
        <v>636874000</v>
      </c>
      <c r="V11" s="2">
        <v>541342900</v>
      </c>
    </row>
    <row r="12" spans="1:34" x14ac:dyDescent="0.25">
      <c r="B12" s="230"/>
      <c r="C12" s="146"/>
      <c r="D12" s="146"/>
      <c r="E12" s="146"/>
      <c r="F12" s="146"/>
      <c r="G12" s="146"/>
      <c r="H12" s="146"/>
      <c r="I12" s="147"/>
      <c r="J12" s="9"/>
      <c r="K12" s="9"/>
      <c r="N12" s="148"/>
      <c r="O12" s="148"/>
      <c r="P12" s="148"/>
      <c r="R12" s="18">
        <v>10</v>
      </c>
      <c r="S12" s="1" t="s">
        <v>27</v>
      </c>
      <c r="T12" s="18">
        <v>187</v>
      </c>
      <c r="U12" s="2">
        <v>1067458000</v>
      </c>
      <c r="V12" s="2">
        <v>907339300</v>
      </c>
    </row>
    <row r="13" spans="1:34" x14ac:dyDescent="0.25">
      <c r="B13" s="230"/>
      <c r="C13" s="146"/>
      <c r="D13" s="146"/>
      <c r="E13" s="146"/>
      <c r="F13" s="146"/>
      <c r="G13" s="146"/>
      <c r="H13" s="146"/>
      <c r="I13" s="147"/>
      <c r="J13" s="9"/>
      <c r="K13" s="9"/>
      <c r="N13" s="150" t="s">
        <v>83</v>
      </c>
      <c r="O13" s="150"/>
      <c r="P13" s="150"/>
      <c r="R13" s="18">
        <v>11</v>
      </c>
      <c r="S13" s="1" t="s">
        <v>28</v>
      </c>
      <c r="T13" s="18">
        <v>289</v>
      </c>
      <c r="U13" s="2">
        <v>2400341000</v>
      </c>
      <c r="V13" s="2">
        <v>2040289850</v>
      </c>
    </row>
    <row r="14" spans="1:34" x14ac:dyDescent="0.25">
      <c r="H14" s="146"/>
      <c r="I14" s="147"/>
      <c r="J14" s="9"/>
      <c r="K14" s="9"/>
      <c r="L14" s="192" t="s">
        <v>83</v>
      </c>
      <c r="M14" s="29"/>
      <c r="N14" s="150"/>
      <c r="R14" s="18">
        <v>12</v>
      </c>
      <c r="S14" s="1" t="s">
        <v>29</v>
      </c>
      <c r="T14" s="18">
        <v>100</v>
      </c>
      <c r="U14" s="2">
        <v>848480000</v>
      </c>
      <c r="V14" s="2">
        <v>721208000</v>
      </c>
    </row>
    <row r="15" spans="1:34" x14ac:dyDescent="0.25">
      <c r="H15" s="146"/>
      <c r="I15" s="147"/>
      <c r="J15" s="9"/>
      <c r="K15" s="10"/>
      <c r="L15" s="192"/>
      <c r="O15" s="150"/>
      <c r="P15" s="150"/>
      <c r="R15" s="18">
        <v>13</v>
      </c>
      <c r="S15" s="1" t="s">
        <v>30</v>
      </c>
      <c r="T15" s="18">
        <v>52</v>
      </c>
      <c r="U15" s="2">
        <v>380303000</v>
      </c>
      <c r="V15" s="2">
        <v>323257550</v>
      </c>
    </row>
    <row r="16" spans="1:34" x14ac:dyDescent="0.25">
      <c r="H16" s="98"/>
      <c r="I16" s="98"/>
      <c r="J16" s="10"/>
      <c r="L16" s="192" t="s">
        <v>83</v>
      </c>
      <c r="M16" s="31" t="s">
        <v>83</v>
      </c>
      <c r="N16" s="150" t="s">
        <v>83</v>
      </c>
      <c r="O16" s="31" t="s">
        <v>83</v>
      </c>
      <c r="R16" s="18">
        <v>14</v>
      </c>
      <c r="S16" s="1" t="s">
        <v>31</v>
      </c>
      <c r="T16" s="18">
        <v>82</v>
      </c>
      <c r="U16" s="2">
        <v>540139000</v>
      </c>
      <c r="V16" s="2">
        <v>459118150</v>
      </c>
    </row>
    <row r="17" spans="1:26" x14ac:dyDescent="0.25">
      <c r="L17" s="192"/>
      <c r="M17" s="31" t="s">
        <v>83</v>
      </c>
      <c r="N17" s="31" t="s">
        <v>83</v>
      </c>
      <c r="O17" s="31" t="s">
        <v>83</v>
      </c>
      <c r="R17" s="18">
        <v>15</v>
      </c>
      <c r="S17" s="3" t="s">
        <v>113</v>
      </c>
      <c r="T17" s="12">
        <v>18</v>
      </c>
      <c r="U17" s="36">
        <v>177976000</v>
      </c>
      <c r="V17" s="36">
        <v>151279600</v>
      </c>
    </row>
    <row r="18" spans="1:26" x14ac:dyDescent="0.25">
      <c r="C18" s="29" t="s">
        <v>83</v>
      </c>
      <c r="G18" s="150"/>
      <c r="L18" s="192"/>
      <c r="M18" s="31" t="s">
        <v>83</v>
      </c>
      <c r="N18" s="150" t="s">
        <v>83</v>
      </c>
      <c r="R18" s="18">
        <v>16</v>
      </c>
      <c r="S18" s="3" t="s">
        <v>110</v>
      </c>
      <c r="T18" s="12">
        <v>53</v>
      </c>
      <c r="U18" s="36">
        <v>440440000</v>
      </c>
      <c r="V18" s="36">
        <v>374374000</v>
      </c>
    </row>
    <row r="19" spans="1:26" x14ac:dyDescent="0.25">
      <c r="L19" s="29" t="s">
        <v>83</v>
      </c>
      <c r="N19" s="31" t="s">
        <v>83</v>
      </c>
      <c r="O19" s="31" t="s">
        <v>83</v>
      </c>
      <c r="R19" s="12">
        <v>17</v>
      </c>
      <c r="S19" s="3" t="s">
        <v>114</v>
      </c>
      <c r="T19" s="12">
        <v>88</v>
      </c>
      <c r="U19" s="36">
        <v>791543000</v>
      </c>
      <c r="V19" s="36">
        <v>672811550</v>
      </c>
    </row>
    <row r="20" spans="1:26" x14ac:dyDescent="0.25">
      <c r="E20" s="179"/>
      <c r="F20" s="179"/>
      <c r="N20" s="150"/>
      <c r="P20" s="31" t="s">
        <v>83</v>
      </c>
      <c r="R20" s="12">
        <v>18</v>
      </c>
      <c r="S20" s="3" t="s">
        <v>128</v>
      </c>
      <c r="T20" s="12">
        <v>370</v>
      </c>
      <c r="U20" s="36">
        <v>3101492000</v>
      </c>
      <c r="V20" s="36">
        <v>2636268200</v>
      </c>
    </row>
    <row r="21" spans="1:26" x14ac:dyDescent="0.25">
      <c r="E21" s="179"/>
      <c r="F21" s="179"/>
      <c r="L21" s="29" t="s">
        <v>83</v>
      </c>
      <c r="N21" s="31" t="s">
        <v>83</v>
      </c>
      <c r="R21" s="12">
        <v>19</v>
      </c>
      <c r="S21" s="1" t="s">
        <v>33</v>
      </c>
      <c r="T21" s="18">
        <v>285</v>
      </c>
      <c r="U21" s="2">
        <v>2604389000</v>
      </c>
      <c r="V21" s="2">
        <v>2213730650</v>
      </c>
    </row>
    <row r="22" spans="1:26" x14ac:dyDescent="0.25">
      <c r="E22" s="179"/>
      <c r="F22" s="179"/>
      <c r="L22" s="29" t="s">
        <v>83</v>
      </c>
      <c r="M22" s="31" t="s">
        <v>83</v>
      </c>
      <c r="N22" s="150"/>
      <c r="Q22" s="30" t="s">
        <v>83</v>
      </c>
      <c r="R22" s="12">
        <v>20</v>
      </c>
      <c r="S22" s="1" t="s">
        <v>32</v>
      </c>
      <c r="T22" s="18">
        <v>223</v>
      </c>
      <c r="U22" s="2">
        <v>1322379000</v>
      </c>
      <c r="V22" s="2">
        <v>1124022150</v>
      </c>
    </row>
    <row r="23" spans="1:26" x14ac:dyDescent="0.25">
      <c r="P23" s="31" t="s">
        <v>83</v>
      </c>
      <c r="R23" s="110"/>
      <c r="S23" s="111" t="s">
        <v>18</v>
      </c>
      <c r="T23" s="112">
        <f>SUM(T3:T22)</f>
        <v>3009</v>
      </c>
      <c r="U23" s="113">
        <f>SUM(U3:U22)</f>
        <v>23871961000</v>
      </c>
      <c r="V23" s="113">
        <f>SUM(V3:V22)</f>
        <v>20284769850</v>
      </c>
    </row>
    <row r="24" spans="1:26" x14ac:dyDescent="0.25">
      <c r="L24" s="34"/>
      <c r="N24" s="31" t="s">
        <v>83</v>
      </c>
      <c r="O24" s="31" t="s">
        <v>83</v>
      </c>
      <c r="R24" s="19"/>
      <c r="S24" s="30"/>
      <c r="U24" s="34"/>
      <c r="V24" s="34"/>
    </row>
    <row r="25" spans="1:26" x14ac:dyDescent="0.25">
      <c r="A25" s="29"/>
      <c r="D25" s="29"/>
      <c r="E25" s="180"/>
      <c r="F25" s="180"/>
      <c r="G25" s="29"/>
      <c r="L25" s="29" t="s">
        <v>83</v>
      </c>
      <c r="M25" s="31" t="s">
        <v>83</v>
      </c>
      <c r="R25" s="19"/>
      <c r="S25" s="30"/>
    </row>
    <row r="26" spans="1:26" x14ac:dyDescent="0.25">
      <c r="A26" s="29"/>
      <c r="D26" s="29"/>
      <c r="E26" s="180"/>
      <c r="F26" s="180"/>
      <c r="G26" s="29"/>
      <c r="R26" s="19" t="s">
        <v>83</v>
      </c>
      <c r="S26" s="29" t="s">
        <v>83</v>
      </c>
    </row>
    <row r="27" spans="1:26" x14ac:dyDescent="0.25">
      <c r="A27" s="29"/>
      <c r="D27" s="29"/>
      <c r="E27" s="29"/>
      <c r="F27" s="29"/>
      <c r="G27" s="29"/>
      <c r="Q27" s="30" t="s">
        <v>83</v>
      </c>
    </row>
    <row r="28" spans="1:26" x14ac:dyDescent="0.25">
      <c r="A28" s="29"/>
      <c r="D28" s="29"/>
      <c r="E28" s="29"/>
      <c r="F28" s="29"/>
      <c r="G28" s="29"/>
      <c r="N28" s="31" t="s">
        <v>83</v>
      </c>
    </row>
    <row r="29" spans="1:26" x14ac:dyDescent="0.25">
      <c r="A29" s="29"/>
      <c r="D29" s="29"/>
      <c r="E29" s="29"/>
      <c r="F29" s="29"/>
      <c r="G29" s="29"/>
      <c r="S29" s="29" t="s">
        <v>83</v>
      </c>
    </row>
    <row r="30" spans="1:26" x14ac:dyDescent="0.25">
      <c r="A30" s="29"/>
      <c r="D30" s="29"/>
      <c r="E30" s="29"/>
      <c r="F30" s="29"/>
      <c r="G30" s="29"/>
      <c r="S30" s="29" t="s">
        <v>83</v>
      </c>
    </row>
    <row r="31" spans="1:26" x14ac:dyDescent="0.25">
      <c r="H31" s="29"/>
      <c r="I31" s="29"/>
      <c r="Q31" s="30" t="s">
        <v>83</v>
      </c>
    </row>
    <row r="32" spans="1:26" x14ac:dyDescent="0.25">
      <c r="H32" s="29"/>
      <c r="I32" s="29"/>
      <c r="Z32" s="29" t="s">
        <v>83</v>
      </c>
    </row>
    <row r="33" spans="8:9" x14ac:dyDescent="0.25">
      <c r="H33" s="29"/>
      <c r="I33" s="29"/>
    </row>
    <row r="34" spans="8:9" x14ac:dyDescent="0.25">
      <c r="H34" s="29"/>
      <c r="I34" s="29"/>
    </row>
    <row r="35" spans="8:9" x14ac:dyDescent="0.25">
      <c r="H35" s="29"/>
      <c r="I35" s="29"/>
    </row>
    <row r="36" spans="8:9" x14ac:dyDescent="0.25">
      <c r="H36" s="29"/>
      <c r="I36" s="29"/>
    </row>
  </sheetData>
  <mergeCells count="5">
    <mergeCell ref="A1:G1"/>
    <mergeCell ref="K1:O1"/>
    <mergeCell ref="S1:V1"/>
    <mergeCell ref="A10:B10"/>
    <mergeCell ref="K10:L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10" zoomScale="90" zoomScaleNormal="80" zoomScaleSheetLayoutView="90" workbookViewId="0">
      <selection activeCell="K43" sqref="K43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4" t="s">
        <v>48</v>
      </c>
      <c r="C1" s="244"/>
      <c r="D1" s="244"/>
      <c r="E1" s="244"/>
      <c r="F1" s="250" t="s">
        <v>88</v>
      </c>
      <c r="G1" s="250"/>
      <c r="H1" s="250"/>
      <c r="I1" s="250" t="s">
        <v>131</v>
      </c>
      <c r="J1" s="250"/>
      <c r="K1" s="250"/>
      <c r="L1" s="250" t="s">
        <v>141</v>
      </c>
      <c r="M1" s="250"/>
      <c r="N1" s="250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>
        <v>75</v>
      </c>
      <c r="M3" s="239">
        <v>972070000</v>
      </c>
      <c r="N3" s="239">
        <v>826259500</v>
      </c>
      <c r="O3" s="187">
        <f>C3+F3+I3+L3</f>
        <v>13825</v>
      </c>
      <c r="P3" s="87">
        <f>D3+G3+J3+M3</f>
        <v>82742097869.399994</v>
      </c>
      <c r="Q3" s="88">
        <f>E3+H3+K3+N3</f>
        <v>70283702231.190002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2588</v>
      </c>
      <c r="M5" s="239">
        <v>18064511000</v>
      </c>
      <c r="N5" s="239">
        <v>15354834350</v>
      </c>
      <c r="O5" s="187">
        <f t="shared" si="0"/>
        <v>15276</v>
      </c>
      <c r="P5" s="87">
        <f t="shared" si="1"/>
        <v>93855836741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>
        <v>20</v>
      </c>
      <c r="M7" s="239">
        <v>355700000</v>
      </c>
      <c r="N7" s="239">
        <v>295948000</v>
      </c>
      <c r="O7" s="187">
        <f t="shared" si="0"/>
        <v>1306</v>
      </c>
      <c r="P7" s="87">
        <f t="shared" si="1"/>
        <v>18119842226.459999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>
        <v>16</v>
      </c>
      <c r="M9" s="239">
        <v>192480000</v>
      </c>
      <c r="N9" s="239">
        <v>163608000</v>
      </c>
      <c r="O9" s="187">
        <v>4420000</v>
      </c>
      <c r="P9" s="87">
        <f t="shared" si="1"/>
        <v>4107883483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>
        <v>5</v>
      </c>
      <c r="M11" s="239">
        <v>85000000</v>
      </c>
      <c r="N11" s="239">
        <v>72250000</v>
      </c>
      <c r="O11" s="187">
        <f t="shared" si="0"/>
        <v>130</v>
      </c>
      <c r="P11" s="87">
        <f t="shared" si="1"/>
        <v>1532434900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305</v>
      </c>
      <c r="M14" s="239">
        <v>4202200000</v>
      </c>
      <c r="N14" s="239">
        <v>3571870000</v>
      </c>
      <c r="O14" s="187">
        <f t="shared" si="0"/>
        <v>310</v>
      </c>
      <c r="P14" s="87">
        <f t="shared" si="1"/>
        <v>4287200000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5" t="s">
        <v>18</v>
      </c>
      <c r="B15" s="246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3009</v>
      </c>
      <c r="M15" s="115">
        <f t="shared" si="5"/>
        <v>23871961000</v>
      </c>
      <c r="N15" s="115">
        <f>SUM(N3:N14)</f>
        <v>20284769850</v>
      </c>
      <c r="O15" s="188">
        <f>SUM(O3:O14)</f>
        <v>4457297</v>
      </c>
      <c r="P15" s="117">
        <f t="shared" ref="P15:Q15" si="6">SUM(P3:P14)</f>
        <v>248930565330.85999</v>
      </c>
      <c r="Q15" s="118">
        <f t="shared" si="6"/>
        <v>190645860701.04004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8" t="s">
        <v>14</v>
      </c>
      <c r="U16" s="249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7" t="s">
        <v>59</v>
      </c>
      <c r="C18" s="247"/>
      <c r="D18" s="247"/>
      <c r="E18" s="247"/>
      <c r="F18" s="247" t="s">
        <v>60</v>
      </c>
      <c r="G18" s="247"/>
      <c r="H18" s="247"/>
      <c r="I18" s="247" t="s">
        <v>91</v>
      </c>
      <c r="J18" s="247"/>
      <c r="K18" s="247"/>
      <c r="L18" s="247" t="s">
        <v>137</v>
      </c>
      <c r="M18" s="247"/>
      <c r="N18" s="247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61</v>
      </c>
      <c r="M20" s="240">
        <v>666293000</v>
      </c>
      <c r="N20" s="240">
        <v>559952050</v>
      </c>
      <c r="O20" s="189">
        <f>C20+F20+I20+L20</f>
        <v>1030</v>
      </c>
      <c r="P20" s="90">
        <f>D20+G20+J20+M20</f>
        <v>8933372190</v>
      </c>
      <c r="Q20" s="91">
        <f>E20+H20+K20+N20</f>
        <v>7511732283.8500004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209</v>
      </c>
      <c r="M21" s="241">
        <v>1503115000</v>
      </c>
      <c r="N21" s="241">
        <v>1277647750</v>
      </c>
      <c r="O21" s="189">
        <f t="shared" ref="O21:O39" si="8">C21+F21+I21+L21</f>
        <v>3962</v>
      </c>
      <c r="P21" s="90">
        <f t="shared" ref="P21:P39" si="9">D21+G21+J21+M21</f>
        <v>25015762850</v>
      </c>
      <c r="Q21" s="91">
        <f t="shared" ref="Q21:Q39" si="10">E21+H21+K21+N21</f>
        <v>20951327180.199997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57</v>
      </c>
      <c r="M22" s="241">
        <v>571394000</v>
      </c>
      <c r="N22" s="241">
        <v>485684900</v>
      </c>
      <c r="O22" s="189">
        <f t="shared" si="8"/>
        <v>1618</v>
      </c>
      <c r="P22" s="90">
        <f t="shared" si="9"/>
        <v>10549764985</v>
      </c>
      <c r="Q22" s="91">
        <f t="shared" si="10"/>
        <v>8947939646.4599991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162</v>
      </c>
      <c r="M23" s="241">
        <v>1389534000</v>
      </c>
      <c r="N23" s="241">
        <v>1181103900</v>
      </c>
      <c r="O23" s="189">
        <f t="shared" si="8"/>
        <v>1918</v>
      </c>
      <c r="P23" s="90">
        <f t="shared" si="9"/>
        <v>14438215824</v>
      </c>
      <c r="Q23" s="91">
        <f t="shared" si="10"/>
        <v>12219577261.889999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114</v>
      </c>
      <c r="M24" s="241">
        <v>964288000</v>
      </c>
      <c r="N24" s="241">
        <v>819644800</v>
      </c>
      <c r="O24" s="189">
        <f t="shared" si="8"/>
        <v>1871</v>
      </c>
      <c r="P24" s="90">
        <f t="shared" si="9"/>
        <v>11754797145</v>
      </c>
      <c r="Q24" s="91">
        <f t="shared" si="10"/>
        <v>9844580295.3400002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309</v>
      </c>
      <c r="M25" s="241">
        <v>2010848000</v>
      </c>
      <c r="N25" s="241">
        <v>1709220800</v>
      </c>
      <c r="O25" s="189">
        <f t="shared" si="8"/>
        <v>3199</v>
      </c>
      <c r="P25" s="90">
        <f t="shared" si="9"/>
        <v>18541185377</v>
      </c>
      <c r="Q25" s="91">
        <f t="shared" si="10"/>
        <v>15694902545.450001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145</v>
      </c>
      <c r="M26" s="241">
        <v>1135754000</v>
      </c>
      <c r="N26" s="241">
        <v>965390900</v>
      </c>
      <c r="O26" s="189">
        <f t="shared" si="8"/>
        <v>1929</v>
      </c>
      <c r="P26" s="90">
        <f t="shared" si="9"/>
        <v>11590982785</v>
      </c>
      <c r="Q26" s="91">
        <f t="shared" si="10"/>
        <v>9784881649.7000008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141</v>
      </c>
      <c r="M27" s="241">
        <v>1318921000</v>
      </c>
      <c r="N27" s="241">
        <v>1121082850</v>
      </c>
      <c r="O27" s="189">
        <f t="shared" si="8"/>
        <v>2132</v>
      </c>
      <c r="P27" s="90">
        <f t="shared" si="9"/>
        <v>14413018590</v>
      </c>
      <c r="Q27" s="91">
        <f t="shared" si="10"/>
        <v>12164231938.459999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64</v>
      </c>
      <c r="M28" s="241">
        <v>636874000</v>
      </c>
      <c r="N28" s="241">
        <v>541342900</v>
      </c>
      <c r="O28" s="189">
        <f t="shared" si="8"/>
        <v>1459</v>
      </c>
      <c r="P28" s="90">
        <f t="shared" si="9"/>
        <v>10850279271.459999</v>
      </c>
      <c r="Q28" s="91">
        <f t="shared" si="10"/>
        <v>9158457618.7299995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187</v>
      </c>
      <c r="M29" s="241">
        <v>1067458000</v>
      </c>
      <c r="N29" s="241">
        <v>907339300</v>
      </c>
      <c r="O29" s="189">
        <f t="shared" si="8"/>
        <v>2791</v>
      </c>
      <c r="P29" s="90">
        <f t="shared" si="9"/>
        <v>14998951350</v>
      </c>
      <c r="Q29" s="91">
        <f t="shared" si="10"/>
        <v>12651303559.970001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289</v>
      </c>
      <c r="M30" s="241">
        <v>2400341000</v>
      </c>
      <c r="N30" s="241">
        <v>2040289850</v>
      </c>
      <c r="O30" s="189">
        <f t="shared" si="8"/>
        <v>2629</v>
      </c>
      <c r="P30" s="90">
        <f t="shared" si="9"/>
        <v>20765590617</v>
      </c>
      <c r="Q30" s="91">
        <f t="shared" si="10"/>
        <v>17544849541.850002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100</v>
      </c>
      <c r="M31" s="241">
        <v>848480000</v>
      </c>
      <c r="N31" s="241">
        <v>721208000</v>
      </c>
      <c r="O31" s="189">
        <f t="shared" si="8"/>
        <v>1429</v>
      </c>
      <c r="P31" s="90">
        <f t="shared" si="9"/>
        <v>9787867623</v>
      </c>
      <c r="Q31" s="91">
        <f t="shared" si="10"/>
        <v>8285278416.79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52</v>
      </c>
      <c r="M32" s="241">
        <v>380303000</v>
      </c>
      <c r="N32" s="241">
        <v>323257550</v>
      </c>
      <c r="O32" s="189">
        <f t="shared" si="8"/>
        <v>853</v>
      </c>
      <c r="P32" s="90">
        <f t="shared" si="9"/>
        <v>6455874111</v>
      </c>
      <c r="Q32" s="91">
        <f t="shared" si="10"/>
        <v>5446398083.0499992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82</v>
      </c>
      <c r="M33" s="241">
        <v>540139000</v>
      </c>
      <c r="N33" s="241">
        <v>459118150</v>
      </c>
      <c r="O33" s="189">
        <f t="shared" si="8"/>
        <v>2337</v>
      </c>
      <c r="P33" s="90">
        <f t="shared" si="9"/>
        <v>11846119713.549999</v>
      </c>
      <c r="Q33" s="91">
        <f t="shared" si="10"/>
        <v>10049941951.389999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18</v>
      </c>
      <c r="M34" s="241">
        <v>177976000</v>
      </c>
      <c r="N34" s="241">
        <v>151279600</v>
      </c>
      <c r="O34" s="189">
        <f t="shared" si="8"/>
        <v>2447</v>
      </c>
      <c r="P34" s="90">
        <f t="shared" si="9"/>
        <v>13589134881</v>
      </c>
      <c r="Q34" s="91">
        <f t="shared" si="10"/>
        <v>11549976918.75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53</v>
      </c>
      <c r="M35" s="241">
        <v>440440000</v>
      </c>
      <c r="N35" s="241">
        <v>374374000</v>
      </c>
      <c r="O35" s="189">
        <f t="shared" si="8"/>
        <v>2414</v>
      </c>
      <c r="P35" s="90">
        <f t="shared" si="9"/>
        <v>14846314521</v>
      </c>
      <c r="Q35" s="91">
        <f t="shared" si="10"/>
        <v>12594037326.860001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88</v>
      </c>
      <c r="M36" s="242">
        <v>791543000</v>
      </c>
      <c r="N36" s="242">
        <v>672811550</v>
      </c>
      <c r="O36" s="189">
        <f t="shared" si="8"/>
        <v>2538</v>
      </c>
      <c r="P36" s="90">
        <f t="shared" si="9"/>
        <v>19437730534.849998</v>
      </c>
      <c r="Q36" s="91">
        <f t="shared" si="10"/>
        <v>16369420398.299999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370</v>
      </c>
      <c r="M37" s="242">
        <v>3101492000</v>
      </c>
      <c r="N37" s="242">
        <v>2636268200</v>
      </c>
      <c r="O37" s="189">
        <f t="shared" si="8"/>
        <v>605</v>
      </c>
      <c r="P37" s="90">
        <f t="shared" si="9"/>
        <v>5860231178</v>
      </c>
      <c r="Q37" s="91">
        <f t="shared" si="10"/>
        <v>4876815655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285</v>
      </c>
      <c r="M38" s="242">
        <v>2604389000</v>
      </c>
      <c r="N38" s="242">
        <v>2213730650</v>
      </c>
      <c r="O38" s="189">
        <f t="shared" si="8"/>
        <v>401</v>
      </c>
      <c r="P38" s="90">
        <f t="shared" si="9"/>
        <v>3655267980</v>
      </c>
      <c r="Q38" s="91">
        <f t="shared" si="10"/>
        <v>3106977783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223</v>
      </c>
      <c r="M39" s="242">
        <v>1322379000</v>
      </c>
      <c r="N39" s="242">
        <v>1124022150</v>
      </c>
      <c r="O39" s="189">
        <f t="shared" si="8"/>
        <v>271</v>
      </c>
      <c r="P39" s="90">
        <f t="shared" si="9"/>
        <v>1772706000</v>
      </c>
      <c r="Q39" s="91">
        <f t="shared" si="10"/>
        <v>1506800100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3009</v>
      </c>
      <c r="M40" s="115">
        <f t="shared" si="12"/>
        <v>23871961000</v>
      </c>
      <c r="N40" s="115">
        <f t="shared" si="12"/>
        <v>20284769850</v>
      </c>
      <c r="O40" s="190">
        <f t="shared" si="12"/>
        <v>37833</v>
      </c>
      <c r="P40" s="190">
        <f t="shared" si="12"/>
        <v>249103167526.85999</v>
      </c>
      <c r="Q40" s="190">
        <f t="shared" si="12"/>
        <v>210259430155.03992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C36" sqref="C36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4" t="s">
        <v>48</v>
      </c>
      <c r="C1" s="244"/>
      <c r="D1" s="244"/>
      <c r="E1" s="244"/>
      <c r="F1" s="244"/>
      <c r="G1" s="244"/>
      <c r="H1" s="41"/>
      <c r="I1" s="40"/>
      <c r="J1" s="40"/>
      <c r="K1" s="40"/>
      <c r="L1" s="40"/>
      <c r="M1" s="40"/>
      <c r="N1" s="40"/>
      <c r="O1" s="40"/>
      <c r="P1" s="40"/>
      <c r="R1" s="254" t="s">
        <v>87</v>
      </c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5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2" t="s">
        <v>18</v>
      </c>
      <c r="B14" s="253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1" t="s">
        <v>132</v>
      </c>
      <c r="C18" s="251"/>
      <c r="D18" s="251"/>
      <c r="E18" s="251"/>
      <c r="F18" s="251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2" t="s">
        <v>18</v>
      </c>
      <c r="B28" s="253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1" t="s">
        <v>142</v>
      </c>
      <c r="C32" s="251"/>
      <c r="D32" s="251"/>
      <c r="E32" s="251"/>
      <c r="F32" s="251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1477</v>
      </c>
      <c r="D34" s="50">
        <f t="shared" ref="D34:D41" si="18">C34/O34</f>
        <v>0.57071097372488411</v>
      </c>
      <c r="E34" s="43">
        <v>13310528000</v>
      </c>
      <c r="F34" s="44">
        <v>11313948800</v>
      </c>
      <c r="G34" s="42">
        <v>1111</v>
      </c>
      <c r="H34" s="50">
        <f t="shared" ref="H34:H41" si="19">G34/O34</f>
        <v>0.42928902627511589</v>
      </c>
      <c r="I34" s="43">
        <v>4753983000</v>
      </c>
      <c r="J34" s="44">
        <v>4040885550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2588</v>
      </c>
      <c r="P34" s="52">
        <f t="shared" ref="P34:P36" si="22">E34+I34+K34</f>
        <v>18064511000</v>
      </c>
      <c r="Q34" s="161">
        <f t="shared" ref="Q34:Q36" si="23">F34+J34+N34</f>
        <v>15354834350</v>
      </c>
    </row>
    <row r="35" spans="1:17" x14ac:dyDescent="0.25">
      <c r="A35" s="53">
        <v>2</v>
      </c>
      <c r="B35" s="54" t="s">
        <v>8</v>
      </c>
      <c r="C35" s="42">
        <v>57</v>
      </c>
      <c r="D35" s="50">
        <f t="shared" si="18"/>
        <v>0.76</v>
      </c>
      <c r="E35" s="43">
        <v>905040000</v>
      </c>
      <c r="F35" s="44">
        <v>769284000</v>
      </c>
      <c r="G35" s="42">
        <v>18</v>
      </c>
      <c r="H35" s="50">
        <f t="shared" si="19"/>
        <v>0.24</v>
      </c>
      <c r="I35" s="43">
        <v>67030000</v>
      </c>
      <c r="J35" s="44">
        <v>56975500</v>
      </c>
      <c r="K35" s="45">
        <v>0</v>
      </c>
      <c r="L35" s="51">
        <f t="shared" si="20"/>
        <v>0</v>
      </c>
      <c r="M35" s="46">
        <v>0</v>
      </c>
      <c r="N35" s="47">
        <v>0</v>
      </c>
      <c r="O35" s="55">
        <f t="shared" si="21"/>
        <v>75</v>
      </c>
      <c r="P35" s="52">
        <f t="shared" si="22"/>
        <v>972070000</v>
      </c>
      <c r="Q35" s="161">
        <f t="shared" si="23"/>
        <v>826259500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>
        <v>19</v>
      </c>
      <c r="D37" s="50">
        <f t="shared" si="18"/>
        <v>0.95</v>
      </c>
      <c r="E37" s="43">
        <v>350700000</v>
      </c>
      <c r="F37" s="44">
        <v>291698000</v>
      </c>
      <c r="G37" s="42">
        <v>1</v>
      </c>
      <c r="H37" s="50">
        <f t="shared" si="19"/>
        <v>0.05</v>
      </c>
      <c r="I37" s="43">
        <v>5000000</v>
      </c>
      <c r="J37" s="43">
        <v>4250000</v>
      </c>
      <c r="K37" s="45"/>
      <c r="L37" s="51">
        <f>K37/O37</f>
        <v>0</v>
      </c>
      <c r="M37" s="46"/>
      <c r="N37" s="47"/>
      <c r="O37" s="55">
        <f t="shared" si="21"/>
        <v>20</v>
      </c>
      <c r="P37" s="52">
        <f>E37+I37+M37</f>
        <v>355700000</v>
      </c>
      <c r="Q37" s="161">
        <f>F37+J37+N37</f>
        <v>295948000</v>
      </c>
    </row>
    <row r="38" spans="1:17" x14ac:dyDescent="0.25">
      <c r="A38" s="53">
        <v>5</v>
      </c>
      <c r="B38" s="54" t="s">
        <v>9</v>
      </c>
      <c r="C38" s="42">
        <v>4</v>
      </c>
      <c r="D38" s="50">
        <f t="shared" si="18"/>
        <v>0.8</v>
      </c>
      <c r="E38" s="43">
        <v>80000000</v>
      </c>
      <c r="F38" s="44">
        <v>68000000</v>
      </c>
      <c r="G38" s="42">
        <v>1</v>
      </c>
      <c r="H38" s="50">
        <f t="shared" si="19"/>
        <v>0.2</v>
      </c>
      <c r="I38" s="43">
        <v>5000000</v>
      </c>
      <c r="J38" s="44">
        <v>4250000</v>
      </c>
      <c r="K38" s="45"/>
      <c r="L38" s="51">
        <f t="shared" ref="L38:L41" si="24">K38/O38</f>
        <v>0</v>
      </c>
      <c r="M38" s="46"/>
      <c r="N38" s="47"/>
      <c r="O38" s="55">
        <f t="shared" si="21"/>
        <v>5</v>
      </c>
      <c r="P38" s="52">
        <f>E38+I38+M38</f>
        <v>85000000</v>
      </c>
      <c r="Q38" s="161">
        <f t="shared" ref="Q38:Q41" si="25">F38+J38+N38</f>
        <v>72250000</v>
      </c>
    </row>
    <row r="39" spans="1:17" x14ac:dyDescent="0.25">
      <c r="A39" s="53">
        <v>6</v>
      </c>
      <c r="B39" s="54" t="s">
        <v>7</v>
      </c>
      <c r="C39" s="42">
        <v>14</v>
      </c>
      <c r="D39" s="50">
        <f t="shared" si="18"/>
        <v>0.875</v>
      </c>
      <c r="E39" s="43">
        <v>182480000</v>
      </c>
      <c r="F39" s="44">
        <v>155108000</v>
      </c>
      <c r="G39" s="42">
        <v>2</v>
      </c>
      <c r="H39" s="50">
        <f t="shared" si="19"/>
        <v>0.125</v>
      </c>
      <c r="I39" s="43">
        <v>10000000</v>
      </c>
      <c r="J39" s="44">
        <v>8500000</v>
      </c>
      <c r="K39" s="45">
        <v>0</v>
      </c>
      <c r="L39" s="51">
        <f t="shared" si="24"/>
        <v>0</v>
      </c>
      <c r="M39" s="46">
        <v>0</v>
      </c>
      <c r="N39" s="47">
        <v>0</v>
      </c>
      <c r="O39" s="55">
        <f t="shared" si="21"/>
        <v>16</v>
      </c>
      <c r="P39" s="52">
        <f>E39+I39+K39</f>
        <v>192480000</v>
      </c>
      <c r="Q39" s="161">
        <f t="shared" si="25"/>
        <v>163608000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241</v>
      </c>
      <c r="D41" s="73">
        <f t="shared" si="18"/>
        <v>0.79016393442622945</v>
      </c>
      <c r="E41" s="74">
        <v>3903300000</v>
      </c>
      <c r="F41" s="75">
        <v>3317805000</v>
      </c>
      <c r="G41" s="72">
        <v>64</v>
      </c>
      <c r="H41" s="73">
        <f t="shared" si="19"/>
        <v>0.20983606557377049</v>
      </c>
      <c r="I41" s="74">
        <v>298900000</v>
      </c>
      <c r="J41" s="75">
        <v>254065000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305</v>
      </c>
      <c r="P41" s="81">
        <f>E41+I41+K41</f>
        <v>4202200000</v>
      </c>
      <c r="Q41" s="162">
        <f t="shared" si="25"/>
        <v>3571870000</v>
      </c>
    </row>
    <row r="42" spans="1:17" ht="15.75" thickBot="1" x14ac:dyDescent="0.3">
      <c r="A42" s="252" t="s">
        <v>18</v>
      </c>
      <c r="B42" s="253"/>
      <c r="C42" s="237">
        <f>SUM(C34:C41)</f>
        <v>1812</v>
      </c>
      <c r="D42" s="127">
        <f>C42/O42</f>
        <v>0.60219341974077767</v>
      </c>
      <c r="E42" s="128">
        <f>SUM(E34:E41)</f>
        <v>18732048000</v>
      </c>
      <c r="F42" s="129">
        <f>SUM(F34:F41)</f>
        <v>15915843800</v>
      </c>
      <c r="G42" s="237">
        <f>SUM(G34:G41)</f>
        <v>1197</v>
      </c>
      <c r="H42" s="127">
        <f>G42/O42</f>
        <v>0.39780658025922233</v>
      </c>
      <c r="I42" s="130">
        <f>SUM(I34:I41)</f>
        <v>5139913000</v>
      </c>
      <c r="J42" s="131">
        <f>SUM(J34:J41)</f>
        <v>4368926050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3009</v>
      </c>
      <c r="P42" s="83">
        <f>E42+I42+M42</f>
        <v>23871961000</v>
      </c>
      <c r="Q42" s="163">
        <f>F42+J42+N42</f>
        <v>20284769850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P19" sqref="P19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50" t="s">
        <v>48</v>
      </c>
      <c r="D2" s="250"/>
      <c r="E2" s="250"/>
      <c r="F2" s="250"/>
      <c r="I2" s="254" t="s">
        <v>87</v>
      </c>
      <c r="J2" s="254"/>
      <c r="K2" s="254"/>
      <c r="L2" s="254"/>
      <c r="M2" s="151"/>
      <c r="N2"/>
      <c r="O2" s="254" t="s">
        <v>142</v>
      </c>
      <c r="P2" s="254"/>
      <c r="Q2" s="254"/>
      <c r="R2" s="254"/>
      <c r="S2" s="182"/>
      <c r="T2" s="255" t="s">
        <v>93</v>
      </c>
      <c r="U2" s="255"/>
      <c r="V2" s="255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94</v>
      </c>
      <c r="Q4" s="13">
        <v>654820000</v>
      </c>
      <c r="R4" s="13">
        <v>556597000</v>
      </c>
      <c r="S4" s="152"/>
      <c r="T4" s="12">
        <f>D4+J4+P4</f>
        <v>924</v>
      </c>
      <c r="U4" s="13">
        <f>E4+K4+Q4</f>
        <v>4571811677</v>
      </c>
      <c r="V4" s="13">
        <f>F4+L4+R4</f>
        <v>3886039925.5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345</v>
      </c>
      <c r="Q5" s="13">
        <v>2788173000</v>
      </c>
      <c r="R5" s="13">
        <v>2369947050</v>
      </c>
      <c r="S5" s="152"/>
      <c r="T5" s="12">
        <f t="shared" ref="T5:T10" si="0">D5+J5+P5</f>
        <v>1362</v>
      </c>
      <c r="U5" s="13">
        <f>E5+K5+Q5</f>
        <v>8628779332.4599991</v>
      </c>
      <c r="V5" s="13">
        <f>F5+L5+R5</f>
        <v>7321419691.289999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132</v>
      </c>
      <c r="Q6" s="13">
        <v>1084526000</v>
      </c>
      <c r="R6" s="13">
        <v>921847100</v>
      </c>
      <c r="S6" s="152"/>
      <c r="T6" s="12">
        <f t="shared" si="0"/>
        <v>692</v>
      </c>
      <c r="U6" s="13">
        <f t="shared" ref="U6:U10" si="1">E6+K6+Q6</f>
        <v>5771046238</v>
      </c>
      <c r="V6" s="13">
        <f t="shared" ref="V6:V10" si="2">F6+L6+R6</f>
        <v>4889824902.0500002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1161</v>
      </c>
      <c r="Q7" s="13">
        <v>7453279000</v>
      </c>
      <c r="R7" s="13">
        <v>6328890150</v>
      </c>
      <c r="S7" s="152"/>
      <c r="T7" s="12">
        <f t="shared" si="0"/>
        <v>10921</v>
      </c>
      <c r="U7" s="13">
        <f t="shared" si="1"/>
        <v>52724295133.399994</v>
      </c>
      <c r="V7" s="13">
        <f t="shared" si="2"/>
        <v>44752457418.999969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357</v>
      </c>
      <c r="Q8" s="13">
        <v>3725506000</v>
      </c>
      <c r="R8" s="13">
        <v>3166680100</v>
      </c>
      <c r="S8" s="152"/>
      <c r="T8" s="12">
        <f t="shared" si="0"/>
        <v>1666</v>
      </c>
      <c r="U8" s="13">
        <f t="shared" si="1"/>
        <v>15625366602</v>
      </c>
      <c r="V8" s="13">
        <f t="shared" si="2"/>
        <v>13242325349.150002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128</v>
      </c>
      <c r="Q9" s="13">
        <v>1345734000</v>
      </c>
      <c r="R9" s="13">
        <v>1143873900</v>
      </c>
      <c r="S9" s="152"/>
      <c r="T9" s="12">
        <f t="shared" si="0"/>
        <v>637</v>
      </c>
      <c r="U9" s="13">
        <f t="shared" si="1"/>
        <v>4482709123</v>
      </c>
      <c r="V9" s="13">
        <f t="shared" si="2"/>
        <v>3805168002.5299997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27</v>
      </c>
      <c r="Q10" s="13">
        <v>243219000</v>
      </c>
      <c r="R10" s="13">
        <v>206736150</v>
      </c>
      <c r="S10" s="152"/>
      <c r="T10" s="12">
        <f t="shared" si="0"/>
        <v>136</v>
      </c>
      <c r="U10" s="13">
        <f t="shared" si="1"/>
        <v>853787975</v>
      </c>
      <c r="V10" s="13">
        <f t="shared" si="2"/>
        <v>725719778.39999998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517</v>
      </c>
      <c r="U11" s="13">
        <f t="shared" ref="U11:U20" si="4">E11+K11+Q12</f>
        <v>4139034043</v>
      </c>
      <c r="V11" s="13">
        <f t="shared" ref="V11:V20" si="5">F11+L11+R12</f>
        <v>3506093402.23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110</v>
      </c>
      <c r="Q12" s="13">
        <v>967131000</v>
      </c>
      <c r="R12" s="13">
        <v>822061350</v>
      </c>
      <c r="S12" s="152"/>
      <c r="T12" s="12">
        <f t="shared" si="3"/>
        <v>307</v>
      </c>
      <c r="U12" s="13">
        <f t="shared" si="4"/>
        <v>2033303393</v>
      </c>
      <c r="V12" s="13">
        <f t="shared" si="5"/>
        <v>1728307884.8499999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61</v>
      </c>
      <c r="Q13" s="13">
        <v>662338000</v>
      </c>
      <c r="R13" s="13">
        <v>562987300</v>
      </c>
      <c r="S13" s="152"/>
      <c r="T13" s="12">
        <f t="shared" si="3"/>
        <v>614</v>
      </c>
      <c r="U13" s="13">
        <f t="shared" si="4"/>
        <v>5235627794</v>
      </c>
      <c r="V13" s="13">
        <f t="shared" si="5"/>
        <v>4428740919.29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120</v>
      </c>
      <c r="Q14" s="13">
        <v>1198008000</v>
      </c>
      <c r="R14" s="13">
        <v>1018306800</v>
      </c>
      <c r="S14" s="152"/>
      <c r="T14" s="12">
        <f t="shared" si="3"/>
        <v>195</v>
      </c>
      <c r="U14" s="13">
        <f t="shared" si="4"/>
        <v>1599661742</v>
      </c>
      <c r="V14" s="13">
        <f t="shared" si="5"/>
        <v>1357987480.7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58</v>
      </c>
      <c r="Q15" s="13">
        <v>537207000</v>
      </c>
      <c r="R15" s="13">
        <v>456625950</v>
      </c>
      <c r="S15" s="152"/>
      <c r="T15" s="12">
        <f t="shared" si="3"/>
        <v>141</v>
      </c>
      <c r="U15" s="13">
        <f t="shared" si="4"/>
        <v>1308931132</v>
      </c>
      <c r="V15" s="13">
        <f t="shared" si="5"/>
        <v>1098721862.3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31</v>
      </c>
      <c r="Q16" s="13">
        <v>303918000</v>
      </c>
      <c r="R16" s="13">
        <v>258330300</v>
      </c>
      <c r="S16" s="152"/>
      <c r="T16" s="12">
        <f t="shared" si="3"/>
        <v>99</v>
      </c>
      <c r="U16" s="13">
        <f t="shared" si="4"/>
        <v>798748268</v>
      </c>
      <c r="V16" s="13">
        <f t="shared" si="5"/>
        <v>678936027.79999995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36</v>
      </c>
      <c r="Q17" s="13">
        <v>398862000</v>
      </c>
      <c r="R17" s="13">
        <v>339032700</v>
      </c>
      <c r="S17" s="152"/>
      <c r="T17" s="12">
        <f>D17+J17+P18</f>
        <v>1975</v>
      </c>
      <c r="U17" s="13">
        <f t="shared" si="4"/>
        <v>11302977985</v>
      </c>
      <c r="V17" s="13">
        <f t="shared" si="5"/>
        <v>9601308307.5099983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337</v>
      </c>
      <c r="Q18" s="13">
        <v>2405085000</v>
      </c>
      <c r="R18" s="13">
        <v>2044322250</v>
      </c>
      <c r="S18" s="152"/>
      <c r="T18" s="12">
        <f>D18+J18+P19</f>
        <v>54</v>
      </c>
      <c r="U18" s="13">
        <f t="shared" si="4"/>
        <v>447851000</v>
      </c>
      <c r="V18" s="13">
        <f t="shared" si="5"/>
        <v>381310850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11</v>
      </c>
      <c r="Q19" s="13">
        <v>99155000</v>
      </c>
      <c r="R19" s="13">
        <v>84281750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23995</v>
      </c>
      <c r="U22" s="109">
        <f>SUM(U4:U20)</f>
        <v>139883727880.85999</v>
      </c>
      <c r="V22" s="109">
        <f>SUM(V4:V20)</f>
        <v>118695019194.58995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3009</v>
      </c>
      <c r="Q23" s="109">
        <f>SUM(Q4:Q22)</f>
        <v>23871961000</v>
      </c>
      <c r="R23" s="109">
        <f>SUM(R4:R22)</f>
        <v>20284769850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4" t="s">
        <v>143</v>
      </c>
      <c r="C1" s="254"/>
      <c r="D1" s="254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2008</v>
      </c>
      <c r="C3" s="2">
        <v>15201490000</v>
      </c>
      <c r="D3" s="2">
        <v>12921266500</v>
      </c>
    </row>
    <row r="4" spans="1:4" x14ac:dyDescent="0.25">
      <c r="A4" s="1" t="s">
        <v>78</v>
      </c>
      <c r="B4" s="1">
        <v>1001</v>
      </c>
      <c r="C4" s="2">
        <v>8670471000</v>
      </c>
      <c r="D4" s="2">
        <v>7363503350</v>
      </c>
    </row>
    <row r="5" spans="1:4" x14ac:dyDescent="0.25">
      <c r="A5" s="141" t="s">
        <v>18</v>
      </c>
      <c r="B5" s="140">
        <f>SUM(B3:B4)</f>
        <v>3009</v>
      </c>
      <c r="C5" s="142">
        <f>SUM(C3:C4)</f>
        <v>23871961000</v>
      </c>
      <c r="D5" s="142">
        <f>SUM(D3:D4)</f>
        <v>20284769850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8" t="s">
        <v>18</v>
      </c>
      <c r="B9" s="249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2023-06-12T06:06:48Z</dcterms:modified>
</cp:coreProperties>
</file>